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P5" i="1"/>
  <c r="S6" i="1" l="1"/>
  <c r="P6" i="1" l="1"/>
  <c r="O8" i="1" l="1"/>
  <c r="AC12" i="1" s="1"/>
  <c r="AB6" i="1"/>
  <c r="AB7" i="1"/>
  <c r="AB8" i="1"/>
  <c r="AB9" i="1"/>
  <c r="AB10" i="1"/>
  <c r="AB11" i="1"/>
  <c r="AB5" i="1"/>
  <c r="AA6" i="1"/>
  <c r="AA7" i="1"/>
  <c r="AA8" i="1"/>
  <c r="AA9" i="1"/>
  <c r="AA10" i="1"/>
  <c r="AA11" i="1"/>
  <c r="Y6" i="1"/>
  <c r="Y7" i="1"/>
  <c r="Y8" i="1"/>
  <c r="Y9" i="1"/>
  <c r="Y10" i="1"/>
  <c r="Y11" i="1"/>
  <c r="Y5" i="1"/>
  <c r="X6" i="1"/>
  <c r="X9" i="1"/>
  <c r="X10" i="1"/>
  <c r="X11" i="1"/>
  <c r="V6" i="1"/>
  <c r="V7" i="1"/>
  <c r="V8" i="1"/>
  <c r="V9" i="1"/>
  <c r="V10" i="1"/>
  <c r="V11" i="1"/>
  <c r="V5" i="1"/>
  <c r="U6" i="1"/>
  <c r="U9" i="1"/>
  <c r="U10" i="1"/>
  <c r="U11" i="1"/>
  <c r="Z12" i="1" l="1"/>
  <c r="W12" i="1"/>
  <c r="S5" i="1"/>
  <c r="S4" i="1"/>
  <c r="AA18" i="1"/>
  <c r="AA29" i="1" s="1"/>
  <c r="AA19" i="1"/>
  <c r="AA30" i="1" s="1"/>
  <c r="AA20" i="1"/>
  <c r="AA31" i="1" s="1"/>
  <c r="AA21" i="1"/>
  <c r="AA32" i="1" s="1"/>
  <c r="AA22" i="1"/>
  <c r="AA33" i="1" s="1"/>
  <c r="U22" i="1"/>
  <c r="U33" i="1" s="1"/>
  <c r="U17" i="1"/>
  <c r="U28" i="1" s="1"/>
  <c r="P7" i="1"/>
  <c r="P8" i="1"/>
  <c r="P9" i="1"/>
  <c r="X20" i="1" s="1"/>
  <c r="X31" i="1" s="1"/>
  <c r="P10" i="1"/>
  <c r="X21" i="1" s="1"/>
  <c r="X32" i="1" s="1"/>
  <c r="P11" i="1"/>
  <c r="X22" i="1" s="1"/>
  <c r="X33" i="1" s="1"/>
  <c r="AA5" i="1"/>
  <c r="E9" i="1"/>
  <c r="E10" i="1"/>
  <c r="E11" i="1"/>
  <c r="U8" i="1" l="1"/>
  <c r="U19" i="1" s="1"/>
  <c r="U30" i="1" s="1"/>
  <c r="X8" i="1"/>
  <c r="X19" i="1" s="1"/>
  <c r="X30" i="1" s="1"/>
  <c r="Y20" i="1"/>
  <c r="Y31" i="1" s="1"/>
  <c r="Z23" i="1"/>
  <c r="Z34" i="1" s="1"/>
  <c r="W23" i="1"/>
  <c r="W34" i="1" s="1"/>
  <c r="AC23" i="1"/>
  <c r="AC34" i="1" s="1"/>
  <c r="U7" i="1"/>
  <c r="U18" i="1" s="1"/>
  <c r="U29" i="1" s="1"/>
  <c r="X7" i="1"/>
  <c r="X18" i="1" s="1"/>
  <c r="X29" i="1" s="1"/>
  <c r="V16" i="1"/>
  <c r="V27" i="1" s="1"/>
  <c r="AB22" i="1"/>
  <c r="AB33" i="1" s="1"/>
  <c r="AB16" i="1"/>
  <c r="AB27" i="1" s="1"/>
  <c r="AB17" i="1"/>
  <c r="AB28" i="1" s="1"/>
  <c r="U5" i="1"/>
  <c r="U16" i="1" s="1"/>
  <c r="U27" i="1" s="1"/>
  <c r="X5" i="1"/>
  <c r="X16" i="1" s="1"/>
  <c r="X27" i="1" s="1"/>
  <c r="Y19" i="1"/>
  <c r="Y30" i="1" s="1"/>
  <c r="V22" i="1"/>
  <c r="V33" i="1" s="1"/>
  <c r="Y21" i="1"/>
  <c r="Y32" i="1" s="1"/>
  <c r="Y22" i="1"/>
  <c r="Y33" i="1" s="1"/>
  <c r="AB18" i="1"/>
  <c r="AB29" i="1" s="1"/>
  <c r="V17" i="1"/>
  <c r="V28" i="1" s="1"/>
  <c r="AB19" i="1"/>
  <c r="AB30" i="1" s="1"/>
  <c r="V18" i="1"/>
  <c r="V29" i="1" s="1"/>
  <c r="AB21" i="1"/>
  <c r="AB32" i="1" s="1"/>
  <c r="V20" i="1"/>
  <c r="V31" i="1" s="1"/>
  <c r="Y18" i="1"/>
  <c r="Y29" i="1" s="1"/>
  <c r="V21" i="1"/>
  <c r="V32" i="1" s="1"/>
  <c r="AB20" i="1"/>
  <c r="AB31" i="1" s="1"/>
  <c r="V19" i="1"/>
  <c r="V30" i="1" s="1"/>
  <c r="Y17" i="1"/>
  <c r="Y28" i="1" s="1"/>
  <c r="Y16" i="1"/>
  <c r="Y27" i="1" s="1"/>
  <c r="Y12" i="1"/>
  <c r="V12" i="1"/>
  <c r="AB12" i="1"/>
  <c r="U21" i="1"/>
  <c r="U32" i="1" s="1"/>
  <c r="U20" i="1"/>
  <c r="U31" i="1" s="1"/>
  <c r="AA17" i="1"/>
  <c r="AA28" i="1" s="1"/>
  <c r="U34" i="1" l="1"/>
  <c r="AB34" i="1"/>
  <c r="V34" i="1"/>
  <c r="Y34" i="1"/>
  <c r="X17" i="1"/>
  <c r="X12" i="1"/>
  <c r="AB23" i="1"/>
  <c r="AA12" i="1"/>
  <c r="AA16" i="1"/>
  <c r="V23" i="1"/>
  <c r="Y23" i="1"/>
  <c r="U23" i="1"/>
  <c r="U12" i="1"/>
  <c r="X23" i="1" l="1"/>
  <c r="X28" i="1"/>
  <c r="X34" i="1" s="1"/>
  <c r="X35" i="1" s="1"/>
  <c r="U35" i="1"/>
  <c r="AA23" i="1"/>
  <c r="AA27" i="1"/>
  <c r="AA34" i="1" s="1"/>
  <c r="AA35" i="1" s="1"/>
  <c r="C16" i="1" l="1"/>
  <c r="C17" i="1" s="1"/>
</calcChain>
</file>

<file path=xl/sharedStrings.xml><?xml version="1.0" encoding="utf-8"?>
<sst xmlns="http://schemas.openxmlformats.org/spreadsheetml/2006/main" count="90" uniqueCount="51">
  <si>
    <t>世帯構成</t>
    <rPh sb="0" eb="2">
      <t>セタイ</t>
    </rPh>
    <rPh sb="2" eb="4">
      <t>コウセイ</t>
    </rPh>
    <phoneticPr fontId="2"/>
  </si>
  <si>
    <t>世帯主</t>
    <rPh sb="0" eb="3">
      <t>セタイヌシ</t>
    </rPh>
    <phoneticPr fontId="2"/>
  </si>
  <si>
    <t>加入者 1</t>
    <rPh sb="0" eb="3">
      <t>カニュウシャ</t>
    </rPh>
    <phoneticPr fontId="2"/>
  </si>
  <si>
    <t>加入者 2</t>
    <rPh sb="0" eb="3">
      <t>カニュウシャ</t>
    </rPh>
    <phoneticPr fontId="2"/>
  </si>
  <si>
    <t>加入者 3</t>
    <rPh sb="0" eb="3">
      <t>カニュウシャ</t>
    </rPh>
    <phoneticPr fontId="2"/>
  </si>
  <si>
    <t>加入者 4</t>
    <rPh sb="0" eb="3">
      <t>カニュウシャ</t>
    </rPh>
    <phoneticPr fontId="2"/>
  </si>
  <si>
    <t>加入者 5</t>
    <rPh sb="0" eb="3">
      <t>カニュウシャ</t>
    </rPh>
    <phoneticPr fontId="2"/>
  </si>
  <si>
    <t>加入者 6</t>
    <rPh sb="0" eb="3">
      <t>カニュウシャ</t>
    </rPh>
    <phoneticPr fontId="2"/>
  </si>
  <si>
    <t>加入状況</t>
    <rPh sb="0" eb="2">
      <t>カニュウ</t>
    </rPh>
    <rPh sb="2" eb="4">
      <t>ジョウキョウ</t>
    </rPh>
    <phoneticPr fontId="2"/>
  </si>
  <si>
    <t>区分</t>
    <rPh sb="0" eb="2">
      <t>クブン</t>
    </rPh>
    <phoneticPr fontId="2"/>
  </si>
  <si>
    <t>所得割</t>
    <rPh sb="0" eb="2">
      <t>ショトク</t>
    </rPh>
    <rPh sb="2" eb="3">
      <t>ワリ</t>
    </rPh>
    <phoneticPr fontId="2"/>
  </si>
  <si>
    <t>均等割</t>
    <rPh sb="0" eb="2">
      <t>キントウ</t>
    </rPh>
    <rPh sb="2" eb="3">
      <t>ワリ</t>
    </rPh>
    <phoneticPr fontId="2"/>
  </si>
  <si>
    <t>平等割</t>
    <rPh sb="0" eb="2">
      <t>ビョウドウ</t>
    </rPh>
    <rPh sb="2" eb="3">
      <t>ワリ</t>
    </rPh>
    <phoneticPr fontId="2"/>
  </si>
  <si>
    <t>限度額</t>
    <rPh sb="0" eb="3">
      <t>ゲンドガク</t>
    </rPh>
    <phoneticPr fontId="2"/>
  </si>
  <si>
    <t>医療分</t>
    <rPh sb="0" eb="2">
      <t>イリョウ</t>
    </rPh>
    <rPh sb="2" eb="3">
      <t>ブン</t>
    </rPh>
    <phoneticPr fontId="2"/>
  </si>
  <si>
    <t>支援金分</t>
    <rPh sb="0" eb="2">
      <t>シエン</t>
    </rPh>
    <rPh sb="2" eb="3">
      <t>キン</t>
    </rPh>
    <rPh sb="3" eb="4">
      <t>ブン</t>
    </rPh>
    <phoneticPr fontId="2"/>
  </si>
  <si>
    <t>介護分</t>
    <rPh sb="0" eb="3">
      <t>カイゴブン</t>
    </rPh>
    <phoneticPr fontId="2"/>
  </si>
  <si>
    <t>基礎控除額</t>
    <rPh sb="0" eb="2">
      <t>キソ</t>
    </rPh>
    <rPh sb="2" eb="4">
      <t>コウジョ</t>
    </rPh>
    <rPh sb="4" eb="5">
      <t>ガク</t>
    </rPh>
    <phoneticPr fontId="2"/>
  </si>
  <si>
    <t>前年総所得</t>
    <rPh sb="0" eb="2">
      <t>ゼンネン</t>
    </rPh>
    <rPh sb="2" eb="3">
      <t>ソウ</t>
    </rPh>
    <rPh sb="3" eb="5">
      <t>ショトク</t>
    </rPh>
    <phoneticPr fontId="2"/>
  </si>
  <si>
    <t>支援金分</t>
    <rPh sb="0" eb="4">
      <t>シエンキンブン</t>
    </rPh>
    <phoneticPr fontId="2"/>
  </si>
  <si>
    <t>年齢区分</t>
    <rPh sb="0" eb="2">
      <t>ネンレイ</t>
    </rPh>
    <rPh sb="2" eb="4">
      <t>クブン</t>
    </rPh>
    <phoneticPr fontId="2"/>
  </si>
  <si>
    <t>7割軽減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</si>
  <si>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</si>
  <si>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2割軽減</t>
    <rPh sb="1" eb="2">
      <t>ワリ</t>
    </rPh>
    <rPh sb="2" eb="4">
      <t>ケイゲン</t>
    </rPh>
    <phoneticPr fontId="2"/>
  </si>
  <si>
    <t>基準額</t>
    <rPh sb="0" eb="2">
      <t>キジュン</t>
    </rPh>
    <rPh sb="2" eb="3">
      <t>ガク</t>
    </rPh>
    <phoneticPr fontId="2"/>
  </si>
  <si>
    <t>法定軽減</t>
    <rPh sb="0" eb="2">
      <t>ホウテイ</t>
    </rPh>
    <rPh sb="2" eb="4">
      <t>ケイゲン</t>
    </rPh>
    <phoneticPr fontId="2"/>
  </si>
  <si>
    <t>軽減判定</t>
    <rPh sb="0" eb="4">
      <t>ケイゲンハンテイ</t>
    </rPh>
    <phoneticPr fontId="2"/>
  </si>
  <si>
    <t>計</t>
    <rPh sb="0" eb="1">
      <t>ケイ</t>
    </rPh>
    <phoneticPr fontId="2"/>
  </si>
  <si>
    <t>平等割</t>
    <rPh sb="0" eb="3">
      <t>ビョウドウワリ</t>
    </rPh>
    <phoneticPr fontId="2"/>
  </si>
  <si>
    <t>軽減前</t>
    <rPh sb="0" eb="2">
      <t>ケイゲン</t>
    </rPh>
    <rPh sb="2" eb="3">
      <t>マエ</t>
    </rPh>
    <phoneticPr fontId="2"/>
  </si>
  <si>
    <t>法定軽減後</t>
    <rPh sb="0" eb="2">
      <t>ホウテイ</t>
    </rPh>
    <rPh sb="2" eb="4">
      <t>ケイゲン</t>
    </rPh>
    <rPh sb="4" eb="5">
      <t>ゴ</t>
    </rPh>
    <phoneticPr fontId="2"/>
  </si>
  <si>
    <t>未就学児軽減</t>
    <rPh sb="0" eb="4">
      <t>ミシュウガクジ</t>
    </rPh>
    <rPh sb="4" eb="6">
      <t>ケイゲン</t>
    </rPh>
    <phoneticPr fontId="2"/>
  </si>
  <si>
    <t>試算結果</t>
    <rPh sb="0" eb="2">
      <t>シサン</t>
    </rPh>
    <rPh sb="2" eb="4">
      <t>ケッカ</t>
    </rPh>
    <phoneticPr fontId="2"/>
  </si>
  <si>
    <t>加入する</t>
    <rPh sb="0" eb="2">
      <t>カニュウ</t>
    </rPh>
    <phoneticPr fontId="2"/>
  </si>
  <si>
    <t>加入しない</t>
    <rPh sb="0" eb="2">
      <t>カニュウ</t>
    </rPh>
    <phoneticPr fontId="2"/>
  </si>
  <si>
    <t>年間金額</t>
    <rPh sb="0" eb="2">
      <t>ネンカン</t>
    </rPh>
    <rPh sb="2" eb="4">
      <t>キンガク</t>
    </rPh>
    <phoneticPr fontId="2"/>
  </si>
  <si>
    <t>円</t>
    <rPh sb="0" eb="1">
      <t>エン</t>
    </rPh>
    <phoneticPr fontId="2"/>
  </si>
  <si>
    <t>1月あたり</t>
    <rPh sb="1" eb="2">
      <t>ツキ</t>
    </rPh>
    <phoneticPr fontId="2"/>
  </si>
  <si>
    <t>賦課限度額</t>
    <rPh sb="0" eb="4">
      <t>フカゲンド</t>
    </rPh>
    <rPh sb="4" eb="5">
      <t>ガク</t>
    </rPh>
    <phoneticPr fontId="2"/>
  </si>
  <si>
    <t>※青色の枠内を入力または選択肢から選んでください</t>
    <rPh sb="1" eb="3">
      <t>アオイロ</t>
    </rPh>
    <rPh sb="4" eb="6">
      <t>ワクナイ</t>
    </rPh>
    <rPh sb="7" eb="9">
      <t>ニュウリョク</t>
    </rPh>
    <rPh sb="12" eb="15">
      <t>センタクシ</t>
    </rPh>
    <rPh sb="17" eb="18">
      <t>エラ</t>
    </rPh>
    <phoneticPr fontId="2"/>
  </si>
  <si>
    <t>介護判定</t>
    <rPh sb="0" eb="2">
      <t>カイゴ</t>
    </rPh>
    <rPh sb="2" eb="4">
      <t>ハンテイ</t>
    </rPh>
    <phoneticPr fontId="2"/>
  </si>
  <si>
    <t>注意事項</t>
    <rPh sb="0" eb="4">
      <t>チュウイジコウ</t>
    </rPh>
    <phoneticPr fontId="2"/>
  </si>
  <si>
    <t>1.世帯主の前年総所得及び加入状況は必ず入力してください。</t>
    <rPh sb="2" eb="5">
      <t>セタイヌシ</t>
    </rPh>
    <rPh sb="6" eb="8">
      <t>ゼンネン</t>
    </rPh>
    <rPh sb="8" eb="11">
      <t>ソウショトク</t>
    </rPh>
    <rPh sb="11" eb="12">
      <t>オヨ</t>
    </rPh>
    <rPh sb="13" eb="15">
      <t>カニュウ</t>
    </rPh>
    <rPh sb="15" eb="17">
      <t>ジョウキョウ</t>
    </rPh>
    <rPh sb="18" eb="19">
      <t>カナラ</t>
    </rPh>
    <rPh sb="20" eb="22">
      <t>ニュウリョク</t>
    </rPh>
    <phoneticPr fontId="2"/>
  </si>
  <si>
    <t>2.年齢区分が40～64歳の加入者には介護分が算定されます。</t>
    <rPh sb="2" eb="6">
      <t>ネンレイクブン</t>
    </rPh>
    <rPh sb="12" eb="13">
      <t>サイ</t>
    </rPh>
    <rPh sb="14" eb="16">
      <t>カニュウ</t>
    </rPh>
    <rPh sb="16" eb="17">
      <t>シャ</t>
    </rPh>
    <rPh sb="19" eb="22">
      <t>カイゴブン</t>
    </rPh>
    <rPh sb="23" eb="25">
      <t>サンテイ</t>
    </rPh>
    <phoneticPr fontId="2"/>
  </si>
  <si>
    <t>3.小学生未満の加入者は未就学児を選択してください。</t>
    <rPh sb="2" eb="5">
      <t>ショウガクセイ</t>
    </rPh>
    <rPh sb="5" eb="7">
      <t>ミマン</t>
    </rPh>
    <rPh sb="8" eb="10">
      <t>カニュウ</t>
    </rPh>
    <rPh sb="10" eb="11">
      <t>シャ</t>
    </rPh>
    <rPh sb="12" eb="16">
      <t>ミシュウガクジ</t>
    </rPh>
    <rPh sb="17" eb="19">
      <t>センタク</t>
    </rPh>
    <phoneticPr fontId="2"/>
  </si>
  <si>
    <t>4.試算のため必ずしも正しいとは限りません。</t>
    <rPh sb="2" eb="4">
      <t>シサン</t>
    </rPh>
    <rPh sb="7" eb="8">
      <t>カナラ</t>
    </rPh>
    <rPh sb="11" eb="12">
      <t>タダ</t>
    </rPh>
    <rPh sb="16" eb="17">
      <t>カギ</t>
    </rPh>
    <phoneticPr fontId="2"/>
  </si>
  <si>
    <t>①40～64歳</t>
    <rPh sb="6" eb="7">
      <t>サイ</t>
    </rPh>
    <phoneticPr fontId="2"/>
  </si>
  <si>
    <t>②未就学児</t>
    <rPh sb="1" eb="5">
      <t>ミシュウガクジ</t>
    </rPh>
    <phoneticPr fontId="2"/>
  </si>
  <si>
    <t>①,②以外</t>
    <rPh sb="3" eb="5">
      <t>イガイ</t>
    </rPh>
    <phoneticPr fontId="2"/>
  </si>
  <si>
    <t>令和7年度国民健康保険料試算</t>
    <rPh sb="0" eb="2">
      <t>レイワ</t>
    </rPh>
    <rPh sb="3" eb="5">
      <t>ネンド</t>
    </rPh>
    <rPh sb="5" eb="12">
      <t>コクミンケンコウホケンリョウ</t>
    </rPh>
    <rPh sb="12" eb="14">
      <t>シサン</t>
    </rPh>
    <phoneticPr fontId="2"/>
  </si>
  <si>
    <t>令和7年度国民健康保険料率</t>
    <rPh sb="0" eb="2">
      <t>レイワ</t>
    </rPh>
    <rPh sb="3" eb="5">
      <t>ネンド</t>
    </rPh>
    <rPh sb="5" eb="12">
      <t>コクミンケンコウホケンリョウ</t>
    </rPh>
    <rPh sb="12" eb="1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</si>
</sst>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KAJO_J明朝"/>
      <family val="1"/>
      <charset val="128"/>
    </font>
    <font>
      <sz val="11"/>
      <color theme="1"/>
      <name val="KAJO_J明朝"/>
      <family val="1"/>
      <charset val="128"/>
    </font>
    <font>
      <sz val="12"/>
      <color theme="1"/>
      <name val="KAJO_J明朝"/>
      <family val="1"/>
      <charset val="128"/>
    </font>
    <font>
      <b/>
      <sz val="14"/>
      <color theme="1"/>
      <name val="KAJO_J明朝"/>
      <family val="1"/>
      <charset val="128"/>
    </font>
    <font>
      <b/>
      <sz val="16"/>
      <color theme="1"/>
      <name val="KAJO_J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10" fontId="3" fillId="0" borderId="2" xfId="2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7" xfId="2" applyNumberFormat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8" fontId="3" fillId="2" borderId="14" xfId="1" applyFont="1" applyFill="1" applyBorder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38" fontId="3" fillId="2" borderId="11" xfId="1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tabSelected="1" workbookViewId="0">
      <selection activeCell="F15" sqref="F15"/>
    </sheetView>
  </sheetViews>
  <sheetFormatPr defaultColWidth="9" defaultRowHeight="16.2"/>
  <cols>
    <col min="1" max="1" width="3.59765625" style="3" customWidth="1"/>
    <col min="2" max="2" width="11.8984375" style="3" bestFit="1" customWidth="1"/>
    <col min="3" max="4" width="14.59765625" style="3" bestFit="1" customWidth="1"/>
    <col min="5" max="5" width="3.69921875" style="3" customWidth="1"/>
    <col min="6" max="6" width="14.59765625" style="3" bestFit="1" customWidth="1"/>
    <col min="7" max="7" width="3.69921875" style="3" customWidth="1"/>
    <col min="8" max="8" width="9" style="3"/>
    <col min="9" max="11" width="12.5" style="3" bestFit="1" customWidth="1"/>
    <col min="12" max="13" width="8.8984375" style="1" customWidth="1"/>
    <col min="14" max="29" width="8.8984375" style="1" hidden="1" customWidth="1"/>
    <col min="30" max="30" width="8.8984375" style="1" customWidth="1"/>
    <col min="31" max="16384" width="9" style="1"/>
  </cols>
  <sheetData>
    <row r="1" spans="1:29" ht="19.2">
      <c r="A1" s="11" t="s">
        <v>49</v>
      </c>
    </row>
    <row r="3" spans="1:29" ht="18.75" customHeight="1" thickBot="1">
      <c r="C3" s="2"/>
      <c r="G3" s="4"/>
      <c r="H3" s="4" t="s">
        <v>50</v>
      </c>
      <c r="N3" s="1" t="s">
        <v>20</v>
      </c>
      <c r="O3" s="1" t="s">
        <v>8</v>
      </c>
      <c r="P3" s="1" t="s">
        <v>17</v>
      </c>
      <c r="Q3" s="37" t="s">
        <v>25</v>
      </c>
      <c r="R3" s="37"/>
      <c r="S3" s="1" t="s">
        <v>24</v>
      </c>
      <c r="U3" s="37" t="s">
        <v>14</v>
      </c>
      <c r="V3" s="37"/>
      <c r="W3" s="37"/>
      <c r="X3" s="37" t="s">
        <v>19</v>
      </c>
      <c r="Y3" s="37"/>
      <c r="Z3" s="37"/>
      <c r="AA3" s="37" t="s">
        <v>16</v>
      </c>
      <c r="AB3" s="37"/>
      <c r="AC3" s="37"/>
    </row>
    <row r="4" spans="1:29" ht="21" customHeight="1">
      <c r="B4" s="24" t="s">
        <v>0</v>
      </c>
      <c r="C4" s="16" t="s">
        <v>20</v>
      </c>
      <c r="D4" s="35" t="s">
        <v>18</v>
      </c>
      <c r="E4" s="35"/>
      <c r="F4" s="17" t="s">
        <v>8</v>
      </c>
      <c r="H4" s="15" t="s">
        <v>9</v>
      </c>
      <c r="I4" s="16" t="s">
        <v>14</v>
      </c>
      <c r="J4" s="16" t="s">
        <v>15</v>
      </c>
      <c r="K4" s="17" t="s">
        <v>16</v>
      </c>
      <c r="N4" s="1" t="s">
        <v>46</v>
      </c>
      <c r="O4" s="1" t="s">
        <v>33</v>
      </c>
      <c r="P4" s="5">
        <v>430000</v>
      </c>
      <c r="Q4" s="5" t="s">
        <v>21</v>
      </c>
      <c r="R4" s="5">
        <v>0</v>
      </c>
      <c r="S4" s="5">
        <f>P4</f>
        <v>430000</v>
      </c>
      <c r="T4" s="1" t="s">
        <v>29</v>
      </c>
      <c r="U4" s="1" t="s">
        <v>10</v>
      </c>
      <c r="V4" s="1" t="s">
        <v>11</v>
      </c>
      <c r="W4" s="1" t="s">
        <v>28</v>
      </c>
      <c r="X4" s="1" t="s">
        <v>10</v>
      </c>
      <c r="Y4" s="1" t="s">
        <v>11</v>
      </c>
      <c r="Z4" s="1" t="s">
        <v>28</v>
      </c>
      <c r="AA4" s="1" t="s">
        <v>10</v>
      </c>
      <c r="AB4" s="1" t="s">
        <v>11</v>
      </c>
      <c r="AC4" s="1" t="s">
        <v>28</v>
      </c>
    </row>
    <row r="5" spans="1:29" ht="21" customHeight="1">
      <c r="B5" s="18" t="s">
        <v>1</v>
      </c>
      <c r="C5" s="27"/>
      <c r="D5" s="28"/>
      <c r="E5" s="33"/>
      <c r="F5" s="29"/>
      <c r="H5" s="18" t="s">
        <v>10</v>
      </c>
      <c r="I5" s="13">
        <v>5.8000000000000003E-2</v>
      </c>
      <c r="J5" s="13">
        <v>2.5999999999999999E-2</v>
      </c>
      <c r="K5" s="19">
        <v>2.1999999999999999E-2</v>
      </c>
      <c r="L5" s="6"/>
      <c r="N5" s="1" t="s">
        <v>47</v>
      </c>
      <c r="O5" s="1" t="s">
        <v>34</v>
      </c>
      <c r="P5" s="5">
        <f>IF($P$4&lt;D5,D5-$P$4,0)</f>
        <v>0</v>
      </c>
      <c r="Q5" s="5" t="s">
        <v>22</v>
      </c>
      <c r="R5" s="5">
        <v>295000</v>
      </c>
      <c r="S5" s="5">
        <f>$P$4+((COUNTIF($F$6:$F$11,"加入する")+1)*R5)</f>
        <v>725000</v>
      </c>
      <c r="T5" s="1">
        <v>1</v>
      </c>
      <c r="U5" s="5">
        <f>IF(F5=$O$4,ROUNDDOWN(P5*$I$5,-1),0)</f>
        <v>0</v>
      </c>
      <c r="V5" s="5">
        <f>IF(F5=$O$4,$I$6,0)</f>
        <v>0</v>
      </c>
      <c r="W5" s="8"/>
      <c r="X5" s="5">
        <f>IF(F5=$O$4,ROUNDDOWN(P5*$J$5,-1),0)</f>
        <v>0</v>
      </c>
      <c r="Y5" s="5">
        <f>IF(F5=$O$4,$J$6,0)</f>
        <v>0</v>
      </c>
      <c r="Z5" s="8"/>
      <c r="AA5" s="5">
        <f>IF(AND(F5=$O$4,C5=$N$4),ROUNDDOWN(P5*$K$5,-1),0)</f>
        <v>0</v>
      </c>
      <c r="AB5" s="5">
        <f>IF(AND(F5=$O$4,C5=$N$4),$K$6,0)</f>
        <v>0</v>
      </c>
      <c r="AC5" s="9"/>
    </row>
    <row r="6" spans="1:29" ht="21" customHeight="1">
      <c r="B6" s="18" t="s">
        <v>2</v>
      </c>
      <c r="C6" s="27"/>
      <c r="D6" s="28"/>
      <c r="E6" s="33"/>
      <c r="F6" s="29"/>
      <c r="H6" s="18" t="s">
        <v>11</v>
      </c>
      <c r="I6" s="14">
        <v>24400</v>
      </c>
      <c r="J6" s="14">
        <v>11000</v>
      </c>
      <c r="K6" s="20">
        <v>10800</v>
      </c>
      <c r="L6" s="5"/>
      <c r="N6" s="1" t="s">
        <v>48</v>
      </c>
      <c r="P6" s="5">
        <f t="shared" ref="P6:P11" si="0">IF($P$4&lt;D6,D6-$P$4,0)</f>
        <v>0</v>
      </c>
      <c r="Q6" s="5" t="s">
        <v>23</v>
      </c>
      <c r="R6" s="5">
        <v>545000</v>
      </c>
      <c r="S6" s="5">
        <f>$P$4+((COUNTIF($F$6:$F$11,"加入する")+1)*R6)</f>
        <v>975000</v>
      </c>
      <c r="T6" s="1">
        <v>2</v>
      </c>
      <c r="U6" s="12">
        <f t="shared" ref="U6:U11" si="1">IF(F6=$O$4,ROUNDDOWN(P6*$I$5,-1),0)</f>
        <v>0</v>
      </c>
      <c r="V6" s="12">
        <f t="shared" ref="V6:V11" si="2">IF(F6=$O$4,$I$6,0)</f>
        <v>0</v>
      </c>
      <c r="W6" s="8"/>
      <c r="X6" s="12">
        <f t="shared" ref="X6:X11" si="3">IF(F6=$O$4,ROUNDDOWN(P6*$J$5,-1),0)</f>
        <v>0</v>
      </c>
      <c r="Y6" s="12">
        <f t="shared" ref="Y6:Y11" si="4">IF(F6=$O$4,$J$6,0)</f>
        <v>0</v>
      </c>
      <c r="Z6" s="8"/>
      <c r="AA6" s="12">
        <f t="shared" ref="AA6:AA11" si="5">IF(AND(F6=$O$4,C6=$N$4),ROUNDDOWN(P6*$K$5,-1),0)</f>
        <v>0</v>
      </c>
      <c r="AB6" s="12">
        <f t="shared" ref="AB6:AB11" si="6">IF(AND(F6=$O$4,C6=$N$4),$K$6,0)</f>
        <v>0</v>
      </c>
      <c r="AC6" s="9"/>
    </row>
    <row r="7" spans="1:29" ht="21" customHeight="1">
      <c r="B7" s="18" t="s">
        <v>3</v>
      </c>
      <c r="C7" s="27"/>
      <c r="D7" s="28"/>
      <c r="E7" s="33"/>
      <c r="F7" s="29"/>
      <c r="H7" s="18" t="s">
        <v>12</v>
      </c>
      <c r="I7" s="14">
        <v>21000</v>
      </c>
      <c r="J7" s="14">
        <v>9800</v>
      </c>
      <c r="K7" s="20">
        <v>7000</v>
      </c>
      <c r="L7" s="5"/>
      <c r="P7" s="5">
        <f t="shared" si="0"/>
        <v>0</v>
      </c>
      <c r="Q7" s="5"/>
      <c r="T7" s="1">
        <v>3</v>
      </c>
      <c r="U7" s="12">
        <f t="shared" si="1"/>
        <v>0</v>
      </c>
      <c r="V7" s="12">
        <f t="shared" si="2"/>
        <v>0</v>
      </c>
      <c r="W7" s="8"/>
      <c r="X7" s="12">
        <f t="shared" si="3"/>
        <v>0</v>
      </c>
      <c r="Y7" s="12">
        <f t="shared" si="4"/>
        <v>0</v>
      </c>
      <c r="Z7" s="8"/>
      <c r="AA7" s="12">
        <f t="shared" si="5"/>
        <v>0</v>
      </c>
      <c r="AB7" s="12">
        <f t="shared" si="6"/>
        <v>0</v>
      </c>
      <c r="AC7" s="9"/>
    </row>
    <row r="8" spans="1:29" ht="21" customHeight="1" thickBot="1">
      <c r="B8" s="18" t="s">
        <v>4</v>
      </c>
      <c r="C8" s="27"/>
      <c r="D8" s="28"/>
      <c r="E8" s="33"/>
      <c r="F8" s="29"/>
      <c r="H8" s="21" t="s">
        <v>13</v>
      </c>
      <c r="I8" s="22">
        <v>660000</v>
      </c>
      <c r="J8" s="22">
        <v>260000</v>
      </c>
      <c r="K8" s="23">
        <v>170000</v>
      </c>
      <c r="L8" s="5"/>
      <c r="N8" s="26" t="s">
        <v>40</v>
      </c>
      <c r="O8" s="1" t="str">
        <f>IF(OR(C5&amp;F5=N4&amp;O4,C6&amp;F6=N4&amp;O4,C7&amp;F7=N4&amp;O4,C8&amp;F8=N4&amp;O4,C9&amp;F9=N4&amp;O4,C10&amp;F10=N4&amp;O4,C11&amp;F11=N4&amp;O4),"2号","非該当")</f>
        <v>非該当</v>
      </c>
      <c r="P8" s="5">
        <f t="shared" si="0"/>
        <v>0</v>
      </c>
      <c r="Q8" s="5" t="s">
        <v>26</v>
      </c>
      <c r="R8" s="1" t="str">
        <f>IF((SUMIF(F6:F11,"加入する",D6:D11)+D5)&lt;=S4,Q4,IF((SUMIF(F6:F11,"加入する",D6:D11)+D5)&lt;=S5,Q5,IF((SUMIF(F6:F11,"加入する",D6:D11)+D5)&lt;=S6,Q6,"軽減なし")))</f>
        <v>7割軽減</v>
      </c>
      <c r="T8" s="1">
        <v>4</v>
      </c>
      <c r="U8" s="12">
        <f t="shared" si="1"/>
        <v>0</v>
      </c>
      <c r="V8" s="12">
        <f t="shared" si="2"/>
        <v>0</v>
      </c>
      <c r="W8" s="8"/>
      <c r="X8" s="12">
        <f t="shared" si="3"/>
        <v>0</v>
      </c>
      <c r="Y8" s="12">
        <f t="shared" si="4"/>
        <v>0</v>
      </c>
      <c r="Z8" s="8"/>
      <c r="AA8" s="12">
        <f t="shared" si="5"/>
        <v>0</v>
      </c>
      <c r="AB8" s="12">
        <f t="shared" si="6"/>
        <v>0</v>
      </c>
      <c r="AC8" s="9"/>
    </row>
    <row r="9" spans="1:29" ht="21" customHeight="1">
      <c r="B9" s="18" t="s">
        <v>5</v>
      </c>
      <c r="C9" s="27"/>
      <c r="D9" s="28"/>
      <c r="E9" s="33" t="str">
        <f t="shared" ref="E9:E11" si="7">IF(D9="","","円")</f>
        <v/>
      </c>
      <c r="F9" s="29"/>
      <c r="P9" s="5">
        <f t="shared" si="0"/>
        <v>0</v>
      </c>
      <c r="Q9" s="5"/>
      <c r="T9" s="1">
        <v>5</v>
      </c>
      <c r="U9" s="12">
        <f t="shared" si="1"/>
        <v>0</v>
      </c>
      <c r="V9" s="12">
        <f t="shared" si="2"/>
        <v>0</v>
      </c>
      <c r="W9" s="8"/>
      <c r="X9" s="12">
        <f t="shared" si="3"/>
        <v>0</v>
      </c>
      <c r="Y9" s="12">
        <f t="shared" si="4"/>
        <v>0</v>
      </c>
      <c r="Z9" s="8"/>
      <c r="AA9" s="12">
        <f t="shared" si="5"/>
        <v>0</v>
      </c>
      <c r="AB9" s="12">
        <f t="shared" si="6"/>
        <v>0</v>
      </c>
      <c r="AC9" s="9"/>
    </row>
    <row r="10" spans="1:29" ht="21" customHeight="1">
      <c r="B10" s="18" t="s">
        <v>6</v>
      </c>
      <c r="C10" s="27"/>
      <c r="D10" s="28"/>
      <c r="E10" s="33" t="str">
        <f t="shared" si="7"/>
        <v/>
      </c>
      <c r="F10" s="29"/>
      <c r="H10" s="4" t="s">
        <v>41</v>
      </c>
      <c r="P10" s="5">
        <f t="shared" si="0"/>
        <v>0</v>
      </c>
      <c r="Q10" s="5"/>
      <c r="T10" s="1">
        <v>6</v>
      </c>
      <c r="U10" s="12">
        <f t="shared" si="1"/>
        <v>0</v>
      </c>
      <c r="V10" s="12">
        <f t="shared" si="2"/>
        <v>0</v>
      </c>
      <c r="W10" s="8"/>
      <c r="X10" s="12">
        <f t="shared" si="3"/>
        <v>0</v>
      </c>
      <c r="Y10" s="12">
        <f t="shared" si="4"/>
        <v>0</v>
      </c>
      <c r="Z10" s="8"/>
      <c r="AA10" s="12">
        <f t="shared" si="5"/>
        <v>0</v>
      </c>
      <c r="AB10" s="12">
        <f t="shared" si="6"/>
        <v>0</v>
      </c>
      <c r="AC10" s="9"/>
    </row>
    <row r="11" spans="1:29" ht="21" customHeight="1" thickBot="1">
      <c r="B11" s="21" t="s">
        <v>7</v>
      </c>
      <c r="C11" s="30"/>
      <c r="D11" s="31"/>
      <c r="E11" s="34" t="str">
        <f t="shared" si="7"/>
        <v/>
      </c>
      <c r="F11" s="32"/>
      <c r="H11" s="25" t="s">
        <v>42</v>
      </c>
      <c r="P11" s="5">
        <f t="shared" si="0"/>
        <v>0</v>
      </c>
      <c r="Q11" s="5"/>
      <c r="T11" s="1">
        <v>7</v>
      </c>
      <c r="U11" s="12">
        <f t="shared" si="1"/>
        <v>0</v>
      </c>
      <c r="V11" s="12">
        <f t="shared" si="2"/>
        <v>0</v>
      </c>
      <c r="W11" s="8"/>
      <c r="X11" s="12">
        <f t="shared" si="3"/>
        <v>0</v>
      </c>
      <c r="Y11" s="12">
        <f t="shared" si="4"/>
        <v>0</v>
      </c>
      <c r="Z11" s="8"/>
      <c r="AA11" s="12">
        <f t="shared" si="5"/>
        <v>0</v>
      </c>
      <c r="AB11" s="12">
        <f t="shared" si="6"/>
        <v>0</v>
      </c>
      <c r="AC11" s="9"/>
    </row>
    <row r="12" spans="1:29">
      <c r="B12" s="25" t="s">
        <v>39</v>
      </c>
      <c r="H12" s="25" t="s">
        <v>43</v>
      </c>
      <c r="T12" s="1" t="s">
        <v>27</v>
      </c>
      <c r="U12" s="7">
        <f>SUM(U5:U11)</f>
        <v>0</v>
      </c>
      <c r="V12" s="7">
        <f t="shared" ref="V12:AB12" si="8">SUM(V5:V11)</f>
        <v>0</v>
      </c>
      <c r="W12" s="7">
        <f>I7</f>
        <v>21000</v>
      </c>
      <c r="X12" s="7">
        <f t="shared" si="8"/>
        <v>0</v>
      </c>
      <c r="Y12" s="7">
        <f t="shared" si="8"/>
        <v>0</v>
      </c>
      <c r="Z12" s="7">
        <f>J7</f>
        <v>9800</v>
      </c>
      <c r="AA12" s="7">
        <f t="shared" si="8"/>
        <v>0</v>
      </c>
      <c r="AB12" s="7">
        <f t="shared" si="8"/>
        <v>0</v>
      </c>
      <c r="AC12" s="7">
        <f>IF(O8="2号",K7,0)</f>
        <v>0</v>
      </c>
    </row>
    <row r="13" spans="1:29">
      <c r="H13" s="25" t="s">
        <v>44</v>
      </c>
    </row>
    <row r="14" spans="1:29" ht="21" customHeight="1">
      <c r="A14" s="10" t="s">
        <v>32</v>
      </c>
      <c r="H14" s="25" t="s">
        <v>45</v>
      </c>
      <c r="U14" s="37" t="s">
        <v>14</v>
      </c>
      <c r="V14" s="37"/>
      <c r="W14" s="37"/>
      <c r="X14" s="37" t="s">
        <v>19</v>
      </c>
      <c r="Y14" s="37"/>
      <c r="Z14" s="37"/>
      <c r="AA14" s="37" t="s">
        <v>16</v>
      </c>
      <c r="AB14" s="37"/>
      <c r="AC14" s="37"/>
    </row>
    <row r="15" spans="1:29" ht="21" customHeight="1">
      <c r="H15" s="4"/>
      <c r="T15" s="1" t="s">
        <v>30</v>
      </c>
      <c r="U15" s="1" t="s">
        <v>10</v>
      </c>
      <c r="V15" s="1" t="s">
        <v>11</v>
      </c>
      <c r="W15" s="1" t="s">
        <v>28</v>
      </c>
      <c r="X15" s="1" t="s">
        <v>10</v>
      </c>
      <c r="Y15" s="1" t="s">
        <v>11</v>
      </c>
      <c r="Z15" s="1" t="s">
        <v>28</v>
      </c>
      <c r="AA15" s="1" t="s">
        <v>10</v>
      </c>
      <c r="AB15" s="1" t="s">
        <v>11</v>
      </c>
      <c r="AC15" s="1" t="s">
        <v>28</v>
      </c>
    </row>
    <row r="16" spans="1:29" ht="21" customHeight="1">
      <c r="B16" s="3" t="s">
        <v>35</v>
      </c>
      <c r="C16" s="38">
        <f>IF(F5="",0,SUM(U35:AC35))</f>
        <v>0</v>
      </c>
      <c r="D16" s="39"/>
      <c r="E16" s="3" t="s">
        <v>36</v>
      </c>
      <c r="H16" s="4"/>
      <c r="T16" s="1">
        <v>1</v>
      </c>
      <c r="U16" s="7">
        <f>U5</f>
        <v>0</v>
      </c>
      <c r="V16" s="5">
        <f>IF($R$8=$Q$4,V5*0.3,IF($R$8=$Q$5,V5*0.5,IF($R$8=$Q$6,V5*0.8,V5)))</f>
        <v>0</v>
      </c>
      <c r="W16" s="8"/>
      <c r="X16" s="7">
        <f>X5</f>
        <v>0</v>
      </c>
      <c r="Y16" s="5">
        <f>IF($R$8=$Q$4,Y5*0.3,IF($R$8=$Q$5,Y5*0.5,IF($R$8=$Q$6,Y5*0.8,Y5)))</f>
        <v>0</v>
      </c>
      <c r="Z16" s="8"/>
      <c r="AA16" s="7">
        <f>AA5</f>
        <v>0</v>
      </c>
      <c r="AB16" s="5">
        <f>IF($R$8=$Q$4,AB5*0.3,IF($R$8=$Q$5,AB5*0.5,IF($R$8=$Q$6,AB5*0.8,AB5)))</f>
        <v>0</v>
      </c>
      <c r="AC16" s="8"/>
    </row>
    <row r="17" spans="2:29" ht="21" customHeight="1">
      <c r="B17" s="3" t="s">
        <v>37</v>
      </c>
      <c r="C17" s="40">
        <f>C16/12</f>
        <v>0</v>
      </c>
      <c r="D17" s="40"/>
      <c r="E17" s="3" t="s">
        <v>36</v>
      </c>
      <c r="H17" s="4"/>
      <c r="T17" s="1">
        <v>2</v>
      </c>
      <c r="U17" s="7">
        <f t="shared" ref="U17:U22" si="9">U6</f>
        <v>0</v>
      </c>
      <c r="V17" s="12">
        <f t="shared" ref="V17:V22" si="10">IF($R$8=$Q$4,V6*0.3,IF($R$8=$Q$5,V6*0.5,IF($R$8=$Q$6,V6*0.8,V6)))</f>
        <v>0</v>
      </c>
      <c r="W17" s="8"/>
      <c r="X17" s="7">
        <f t="shared" ref="X17:X22" si="11">X6</f>
        <v>0</v>
      </c>
      <c r="Y17" s="12">
        <f t="shared" ref="Y17:Y22" si="12">IF($R$8=$Q$4,Y6*0.3,IF($R$8=$Q$5,Y6*0.5,IF($R$8=$Q$6,Y6*0.8,Y6)))</f>
        <v>0</v>
      </c>
      <c r="Z17" s="8"/>
      <c r="AA17" s="7">
        <f t="shared" ref="AA17:AA22" si="13">AA6</f>
        <v>0</v>
      </c>
      <c r="AB17" s="12">
        <f t="shared" ref="AB17:AB22" si="14">IF($R$8=$Q$4,AB6*0.3,IF($R$8=$Q$5,AB6*0.5,IF($R$8=$Q$6,AB6*0.8,AB6)))</f>
        <v>0</v>
      </c>
      <c r="AC17" s="8"/>
    </row>
    <row r="18" spans="2:29">
      <c r="T18" s="1">
        <v>3</v>
      </c>
      <c r="U18" s="7">
        <f t="shared" si="9"/>
        <v>0</v>
      </c>
      <c r="V18" s="12">
        <f t="shared" si="10"/>
        <v>0</v>
      </c>
      <c r="W18" s="8"/>
      <c r="X18" s="7">
        <f t="shared" si="11"/>
        <v>0</v>
      </c>
      <c r="Y18" s="12">
        <f t="shared" si="12"/>
        <v>0</v>
      </c>
      <c r="Z18" s="8"/>
      <c r="AA18" s="7">
        <f t="shared" si="13"/>
        <v>0</v>
      </c>
      <c r="AB18" s="12">
        <f t="shared" si="14"/>
        <v>0</v>
      </c>
      <c r="AC18" s="8"/>
    </row>
    <row r="19" spans="2:29">
      <c r="T19" s="1">
        <v>4</v>
      </c>
      <c r="U19" s="7">
        <f t="shared" si="9"/>
        <v>0</v>
      </c>
      <c r="V19" s="12">
        <f t="shared" si="10"/>
        <v>0</v>
      </c>
      <c r="W19" s="8"/>
      <c r="X19" s="7">
        <f t="shared" si="11"/>
        <v>0</v>
      </c>
      <c r="Y19" s="12">
        <f t="shared" si="12"/>
        <v>0</v>
      </c>
      <c r="Z19" s="8"/>
      <c r="AA19" s="7">
        <f t="shared" si="13"/>
        <v>0</v>
      </c>
      <c r="AB19" s="12">
        <f t="shared" si="14"/>
        <v>0</v>
      </c>
      <c r="AC19" s="8"/>
    </row>
    <row r="20" spans="2:29">
      <c r="T20" s="1">
        <v>5</v>
      </c>
      <c r="U20" s="7">
        <f t="shared" si="9"/>
        <v>0</v>
      </c>
      <c r="V20" s="12">
        <f t="shared" si="10"/>
        <v>0</v>
      </c>
      <c r="W20" s="8"/>
      <c r="X20" s="7">
        <f t="shared" si="11"/>
        <v>0</v>
      </c>
      <c r="Y20" s="12">
        <f t="shared" si="12"/>
        <v>0</v>
      </c>
      <c r="Z20" s="8"/>
      <c r="AA20" s="7">
        <f t="shared" si="13"/>
        <v>0</v>
      </c>
      <c r="AB20" s="12">
        <f t="shared" si="14"/>
        <v>0</v>
      </c>
      <c r="AC20" s="8"/>
    </row>
    <row r="21" spans="2:29">
      <c r="T21" s="1">
        <v>6</v>
      </c>
      <c r="U21" s="7">
        <f t="shared" si="9"/>
        <v>0</v>
      </c>
      <c r="V21" s="12">
        <f t="shared" si="10"/>
        <v>0</v>
      </c>
      <c r="W21" s="8"/>
      <c r="X21" s="7">
        <f t="shared" si="11"/>
        <v>0</v>
      </c>
      <c r="Y21" s="12">
        <f t="shared" si="12"/>
        <v>0</v>
      </c>
      <c r="Z21" s="8"/>
      <c r="AA21" s="7">
        <f t="shared" si="13"/>
        <v>0</v>
      </c>
      <c r="AB21" s="12">
        <f t="shared" si="14"/>
        <v>0</v>
      </c>
      <c r="AC21" s="8"/>
    </row>
    <row r="22" spans="2:29">
      <c r="T22" s="1">
        <v>7</v>
      </c>
      <c r="U22" s="7">
        <f t="shared" si="9"/>
        <v>0</v>
      </c>
      <c r="V22" s="12">
        <f t="shared" si="10"/>
        <v>0</v>
      </c>
      <c r="W22" s="8"/>
      <c r="X22" s="7">
        <f t="shared" si="11"/>
        <v>0</v>
      </c>
      <c r="Y22" s="12">
        <f t="shared" si="12"/>
        <v>0</v>
      </c>
      <c r="Z22" s="8"/>
      <c r="AA22" s="7">
        <f t="shared" si="13"/>
        <v>0</v>
      </c>
      <c r="AB22" s="12">
        <f t="shared" si="14"/>
        <v>0</v>
      </c>
      <c r="AC22" s="8"/>
    </row>
    <row r="23" spans="2:29">
      <c r="T23" s="1" t="s">
        <v>27</v>
      </c>
      <c r="U23" s="7">
        <f>SUM(U16:U22)</f>
        <v>0</v>
      </c>
      <c r="V23" s="7">
        <f t="shared" ref="V23:AB23" si="15">SUM(V16:V22)</f>
        <v>0</v>
      </c>
      <c r="W23" s="5">
        <f>IF($R$8=$Q$4,$W$12*0.3,IF($R$8=$Q$5,$W$12*0.5,IF($R$8=$Q$6,$W$12*0.8,$W$12)))</f>
        <v>6300</v>
      </c>
      <c r="X23" s="7">
        <f t="shared" si="15"/>
        <v>0</v>
      </c>
      <c r="Y23" s="7">
        <f t="shared" si="15"/>
        <v>0</v>
      </c>
      <c r="Z23" s="5">
        <f>IF($R$8=$Q$4,$Z$12*0.3,IF($R$8=$Q$5,$Z$12*0.5,IF($R$8=$Q$6,$Z$12*0.8,$Z$12)))</f>
        <v>2940</v>
      </c>
      <c r="AA23" s="7">
        <f t="shared" si="15"/>
        <v>0</v>
      </c>
      <c r="AB23" s="7">
        <f t="shared" si="15"/>
        <v>0</v>
      </c>
      <c r="AC23" s="5">
        <f>IF($R$8=$Q$4,$AC$12*0.3,IF($R$8=$Q$5,$AC$12*0.5,IF($R$8=$Q$6,$AC$12*0.8,$AC$12)))</f>
        <v>0</v>
      </c>
    </row>
    <row r="25" spans="2:29">
      <c r="U25" s="37" t="s">
        <v>14</v>
      </c>
      <c r="V25" s="37"/>
      <c r="W25" s="37"/>
      <c r="X25" s="37" t="s">
        <v>19</v>
      </c>
      <c r="Y25" s="37"/>
      <c r="Z25" s="37"/>
      <c r="AA25" s="37" t="s">
        <v>16</v>
      </c>
      <c r="AB25" s="37"/>
      <c r="AC25" s="37"/>
    </row>
    <row r="26" spans="2:29">
      <c r="T26" s="1" t="s">
        <v>31</v>
      </c>
      <c r="U26" s="1" t="s">
        <v>10</v>
      </c>
      <c r="V26" s="1" t="s">
        <v>11</v>
      </c>
      <c r="W26" s="1" t="s">
        <v>28</v>
      </c>
      <c r="X26" s="1" t="s">
        <v>10</v>
      </c>
      <c r="Y26" s="1" t="s">
        <v>11</v>
      </c>
      <c r="Z26" s="1" t="s">
        <v>28</v>
      </c>
      <c r="AA26" s="1" t="s">
        <v>10</v>
      </c>
      <c r="AB26" s="1" t="s">
        <v>11</v>
      </c>
      <c r="AC26" s="1" t="s">
        <v>28</v>
      </c>
    </row>
    <row r="27" spans="2:29">
      <c r="T27" s="1">
        <v>1</v>
      </c>
      <c r="U27" s="5">
        <f>U16</f>
        <v>0</v>
      </c>
      <c r="V27" s="5">
        <f>IF(C5=$N$5,V16*0.5,V16)</f>
        <v>0</v>
      </c>
      <c r="W27" s="8"/>
      <c r="X27" s="5">
        <f>X16</f>
        <v>0</v>
      </c>
      <c r="Y27" s="5">
        <f>IF(C5=$N$5,Y16*0.5,Y16)</f>
        <v>0</v>
      </c>
      <c r="Z27" s="8"/>
      <c r="AA27" s="5">
        <f>AA16</f>
        <v>0</v>
      </c>
      <c r="AB27" s="5">
        <f>AB16</f>
        <v>0</v>
      </c>
      <c r="AC27" s="8"/>
    </row>
    <row r="28" spans="2:29">
      <c r="T28" s="1">
        <v>2</v>
      </c>
      <c r="U28" s="5">
        <f t="shared" ref="U28:U33" si="16">U17</f>
        <v>0</v>
      </c>
      <c r="V28" s="5">
        <f t="shared" ref="V28:V33" si="17">IF(C6=$N$5,V17*0.5,V17)</f>
        <v>0</v>
      </c>
      <c r="W28" s="8"/>
      <c r="X28" s="5">
        <f t="shared" ref="X28:X33" si="18">X17</f>
        <v>0</v>
      </c>
      <c r="Y28" s="5">
        <f t="shared" ref="Y28:Y33" si="19">IF(C6=$N$5,Y17*0.5,Y17)</f>
        <v>0</v>
      </c>
      <c r="Z28" s="8"/>
      <c r="AA28" s="5">
        <f t="shared" ref="AA28:AB33" si="20">AA17</f>
        <v>0</v>
      </c>
      <c r="AB28" s="5">
        <f t="shared" si="20"/>
        <v>0</v>
      </c>
      <c r="AC28" s="8"/>
    </row>
    <row r="29" spans="2:29">
      <c r="T29" s="1">
        <v>3</v>
      </c>
      <c r="U29" s="5">
        <f t="shared" si="16"/>
        <v>0</v>
      </c>
      <c r="V29" s="5">
        <f t="shared" si="17"/>
        <v>0</v>
      </c>
      <c r="W29" s="8"/>
      <c r="X29" s="5">
        <f t="shared" si="18"/>
        <v>0</v>
      </c>
      <c r="Y29" s="5">
        <f t="shared" si="19"/>
        <v>0</v>
      </c>
      <c r="Z29" s="8"/>
      <c r="AA29" s="5">
        <f t="shared" si="20"/>
        <v>0</v>
      </c>
      <c r="AB29" s="5">
        <f t="shared" si="20"/>
        <v>0</v>
      </c>
      <c r="AC29" s="8"/>
    </row>
    <row r="30" spans="2:29">
      <c r="T30" s="1">
        <v>4</v>
      </c>
      <c r="U30" s="5">
        <f t="shared" si="16"/>
        <v>0</v>
      </c>
      <c r="V30" s="5">
        <f t="shared" si="17"/>
        <v>0</v>
      </c>
      <c r="W30" s="8"/>
      <c r="X30" s="5">
        <f t="shared" si="18"/>
        <v>0</v>
      </c>
      <c r="Y30" s="5">
        <f t="shared" si="19"/>
        <v>0</v>
      </c>
      <c r="Z30" s="8"/>
      <c r="AA30" s="5">
        <f t="shared" si="20"/>
        <v>0</v>
      </c>
      <c r="AB30" s="5">
        <f t="shared" si="20"/>
        <v>0</v>
      </c>
      <c r="AC30" s="8"/>
    </row>
    <row r="31" spans="2:29">
      <c r="T31" s="1">
        <v>5</v>
      </c>
      <c r="U31" s="5">
        <f t="shared" si="16"/>
        <v>0</v>
      </c>
      <c r="V31" s="5">
        <f t="shared" si="17"/>
        <v>0</v>
      </c>
      <c r="W31" s="8"/>
      <c r="X31" s="5">
        <f t="shared" si="18"/>
        <v>0</v>
      </c>
      <c r="Y31" s="5">
        <f t="shared" si="19"/>
        <v>0</v>
      </c>
      <c r="Z31" s="8"/>
      <c r="AA31" s="5">
        <f t="shared" si="20"/>
        <v>0</v>
      </c>
      <c r="AB31" s="5">
        <f t="shared" si="20"/>
        <v>0</v>
      </c>
      <c r="AC31" s="8"/>
    </row>
    <row r="32" spans="2:29">
      <c r="T32" s="1">
        <v>6</v>
      </c>
      <c r="U32" s="5">
        <f t="shared" si="16"/>
        <v>0</v>
      </c>
      <c r="V32" s="5">
        <f t="shared" si="17"/>
        <v>0</v>
      </c>
      <c r="W32" s="8"/>
      <c r="X32" s="5">
        <f t="shared" si="18"/>
        <v>0</v>
      </c>
      <c r="Y32" s="5">
        <f>IF(C10=$N$5,Y21*0.5,Y21)</f>
        <v>0</v>
      </c>
      <c r="Z32" s="8"/>
      <c r="AA32" s="5">
        <f t="shared" si="20"/>
        <v>0</v>
      </c>
      <c r="AB32" s="5">
        <f t="shared" si="20"/>
        <v>0</v>
      </c>
      <c r="AC32" s="8"/>
    </row>
    <row r="33" spans="20:29">
      <c r="T33" s="1">
        <v>7</v>
      </c>
      <c r="U33" s="5">
        <f t="shared" si="16"/>
        <v>0</v>
      </c>
      <c r="V33" s="5">
        <f t="shared" si="17"/>
        <v>0</v>
      </c>
      <c r="W33" s="8"/>
      <c r="X33" s="5">
        <f t="shared" si="18"/>
        <v>0</v>
      </c>
      <c r="Y33" s="5">
        <f t="shared" si="19"/>
        <v>0</v>
      </c>
      <c r="Z33" s="8"/>
      <c r="AA33" s="5">
        <f t="shared" si="20"/>
        <v>0</v>
      </c>
      <c r="AB33" s="5">
        <f t="shared" si="20"/>
        <v>0</v>
      </c>
      <c r="AC33" s="8"/>
    </row>
    <row r="34" spans="20:29">
      <c r="T34" s="1" t="s">
        <v>27</v>
      </c>
      <c r="U34" s="5">
        <f>SUM(U27:U33)</f>
        <v>0</v>
      </c>
      <c r="V34" s="5">
        <f t="shared" ref="V34:AB34" si="21">SUM(V27:V33)</f>
        <v>0</v>
      </c>
      <c r="W34" s="5">
        <f>W23</f>
        <v>6300</v>
      </c>
      <c r="X34" s="5">
        <f t="shared" si="21"/>
        <v>0</v>
      </c>
      <c r="Y34" s="5">
        <f t="shared" si="21"/>
        <v>0</v>
      </c>
      <c r="Z34" s="5">
        <f>Z23</f>
        <v>2940</v>
      </c>
      <c r="AA34" s="5">
        <f t="shared" si="21"/>
        <v>0</v>
      </c>
      <c r="AB34" s="5">
        <f t="shared" si="21"/>
        <v>0</v>
      </c>
      <c r="AC34" s="5">
        <f>AC23</f>
        <v>0</v>
      </c>
    </row>
    <row r="35" spans="20:29">
      <c r="T35" s="1" t="s">
        <v>38</v>
      </c>
      <c r="U35" s="36">
        <f>IF(SUM(U34:W34)&lt;=I8,SUM(U34:W34),I8)</f>
        <v>6300</v>
      </c>
      <c r="V35" s="36"/>
      <c r="W35" s="36"/>
      <c r="X35" s="36">
        <f>IF(SUM(X34:Z34)&lt;=J8,SUM(X34:Z34),J8)</f>
        <v>2940</v>
      </c>
      <c r="Y35" s="36"/>
      <c r="Z35" s="36"/>
      <c r="AA35" s="36">
        <f>IF(SUM(AA34:AC34)&lt;=K8,SUM(AA34:AC34),K8)</f>
        <v>0</v>
      </c>
      <c r="AB35" s="36"/>
      <c r="AC35" s="36"/>
    </row>
  </sheetData>
  <sheetProtection password="CC63" sheet="1" objects="1" scenarios="1"/>
  <mergeCells count="16">
    <mergeCell ref="D4:E4"/>
    <mergeCell ref="U35:W35"/>
    <mergeCell ref="X35:Z35"/>
    <mergeCell ref="AA35:AC35"/>
    <mergeCell ref="Q3:R3"/>
    <mergeCell ref="U3:W3"/>
    <mergeCell ref="X3:Z3"/>
    <mergeCell ref="AA3:AC3"/>
    <mergeCell ref="U14:W14"/>
    <mergeCell ref="X14:Z14"/>
    <mergeCell ref="AA14:AC14"/>
    <mergeCell ref="U25:W25"/>
    <mergeCell ref="X25:Z25"/>
    <mergeCell ref="AA25:AC25"/>
    <mergeCell ref="C16:D16"/>
    <mergeCell ref="C17:D17"/>
  </mergeCells>
  <phoneticPr fontId="2"/>
  <conditionalFormatting sqref="N8:O8">
    <cfRule type="duplicateValues" dxfId="0" priority="1"/>
  </conditionalFormatting>
  <dataValidations count="2">
    <dataValidation type="list" allowBlank="1" showInputMessage="1" showErrorMessage="1" sqref="F5:F11">
      <formula1>$O$4:$O$6</formula1>
    </dataValidation>
    <dataValidation type="list" allowBlank="1" showInputMessage="1" showErrorMessage="1" sqref="C5:C11">
      <formula1>$N$4:$N$7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2025-05-20T07:18:15Z</dcterms:modified>
</cp:coreProperties>
</file>